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7740"/>
  </bookViews>
  <sheets>
    <sheet name="approved" sheetId="1" r:id="rId1"/>
  </sheets>
  <calcPr calcId="125725"/>
</workbook>
</file>

<file path=xl/calcChain.xml><?xml version="1.0" encoding="utf-8"?>
<calcChain xmlns="http://schemas.openxmlformats.org/spreadsheetml/2006/main">
  <c r="B34" i="1"/>
  <c r="G15"/>
  <c r="F15"/>
  <c r="H15"/>
  <c r="F28"/>
  <c r="K29"/>
  <c r="M29" s="1"/>
  <c r="J29"/>
  <c r="J25"/>
  <c r="K25"/>
  <c r="M25" s="1"/>
  <c r="K28"/>
  <c r="M28" s="1"/>
  <c r="J28"/>
  <c r="K27"/>
  <c r="M27" s="1"/>
  <c r="J27"/>
  <c r="J24"/>
  <c r="J16"/>
  <c r="K16"/>
  <c r="M16" s="1"/>
  <c r="J21"/>
  <c r="K21"/>
  <c r="M21" s="1"/>
  <c r="H20"/>
  <c r="F20"/>
  <c r="G12"/>
  <c r="F12"/>
  <c r="J12" s="1"/>
  <c r="J11"/>
  <c r="K11"/>
  <c r="F10"/>
  <c r="F6"/>
  <c r="G6" s="1"/>
  <c r="K6" s="1"/>
  <c r="M6" s="1"/>
  <c r="K26"/>
  <c r="M26" s="1"/>
  <c r="J26"/>
  <c r="K24"/>
  <c r="M24" s="1"/>
  <c r="K23"/>
  <c r="M23" s="1"/>
  <c r="J23"/>
  <c r="K22"/>
  <c r="M22" s="1"/>
  <c r="J22"/>
  <c r="K20"/>
  <c r="M20" s="1"/>
  <c r="J20"/>
  <c r="K19"/>
  <c r="M19" s="1"/>
  <c r="J19"/>
  <c r="K18"/>
  <c r="M18" s="1"/>
  <c r="J18"/>
  <c r="K17"/>
  <c r="M17" s="1"/>
  <c r="J17"/>
  <c r="K15"/>
  <c r="M15" s="1"/>
  <c r="K14"/>
  <c r="M14" s="1"/>
  <c r="J14"/>
  <c r="K13"/>
  <c r="M13" s="1"/>
  <c r="J13"/>
  <c r="K12"/>
  <c r="M12" s="1"/>
  <c r="M11"/>
  <c r="K10"/>
  <c r="M10" s="1"/>
  <c r="J10"/>
  <c r="K8"/>
  <c r="M8" s="1"/>
  <c r="J8"/>
  <c r="K9"/>
  <c r="M9" s="1"/>
  <c r="J9"/>
  <c r="K7"/>
  <c r="M7" s="1"/>
  <c r="J7"/>
  <c r="J6"/>
  <c r="K5"/>
  <c r="M5" s="1"/>
  <c r="J5"/>
  <c r="J15" l="1"/>
  <c r="K30"/>
  <c r="K34" s="1"/>
  <c r="K36" s="1"/>
  <c r="K37" s="1"/>
  <c r="B35" s="1"/>
</calcChain>
</file>

<file path=xl/sharedStrings.xml><?xml version="1.0" encoding="utf-8"?>
<sst xmlns="http://schemas.openxmlformats.org/spreadsheetml/2006/main" count="85" uniqueCount="76">
  <si>
    <t>Operations</t>
  </si>
  <si>
    <t>Group</t>
  </si>
  <si>
    <t>Ask</t>
  </si>
  <si>
    <t>Alloc</t>
  </si>
  <si>
    <t>Capital</t>
  </si>
  <si>
    <t>Events</t>
  </si>
  <si>
    <t>Publicity</t>
  </si>
  <si>
    <t>Total</t>
  </si>
  <si>
    <t>Original</t>
  </si>
  <si>
    <t>After</t>
  </si>
  <si>
    <t>Note</t>
  </si>
  <si>
    <t>Summary</t>
  </si>
  <si>
    <t>Alpha Phi Alpha</t>
  </si>
  <si>
    <t>Amnesty International</t>
  </si>
  <si>
    <t>Association of Taiwanese Students</t>
  </si>
  <si>
    <t>Armenian Society</t>
  </si>
  <si>
    <t>Black Students' Union</t>
  </si>
  <si>
    <t>Chinese Students' Club</t>
  </si>
  <si>
    <t>Club of Undergraduate Chinese Nationals</t>
  </si>
  <si>
    <t>Curling Club</t>
  </si>
  <si>
    <t>Ethiopian-Eritrean Student Association</t>
  </si>
  <si>
    <t>Fighting World Hunger</t>
  </si>
  <si>
    <t>Gilbert and Sullivan</t>
  </si>
  <si>
    <t>Habitat for Humanity</t>
  </si>
  <si>
    <t>Hawaii Club</t>
  </si>
  <si>
    <t>Hindu Students' Council</t>
  </si>
  <si>
    <t>International Development Consultants</t>
  </si>
  <si>
    <t>Komaza</t>
  </si>
  <si>
    <t>Korean Students' Association</t>
  </si>
  <si>
    <t>La Union Chicana Por Aztlan</t>
  </si>
  <si>
    <t>Shakespeare Ensemble</t>
  </si>
  <si>
    <t>Society of Asian Scientists and Engineers</t>
  </si>
  <si>
    <t>Society of Hispanic Professional Engineers</t>
  </si>
  <si>
    <t>Japanese Society of Undergraduates</t>
  </si>
  <si>
    <t>Anime Club</t>
  </si>
  <si>
    <t>full funding, original application was submitted only by email</t>
  </si>
  <si>
    <t>late application, moved general meetings to events, $200 for dinner (more reasonable per person cost), can't fund t-shirts, meeting funding prioritized for open/general meetings</t>
  </si>
  <si>
    <t>full funding for tournament</t>
  </si>
  <si>
    <t>appeal for outlet trip - not granted, same reasoning as allocations + RLAs organized an outlet trip</t>
  </si>
  <si>
    <t>not full given concern about overall high food budget</t>
  </si>
  <si>
    <t>will not regularly fund layout, need to fundraise or have a student do this</t>
  </si>
  <si>
    <t>travel subsidy as cycle (as originally funded last cycle)</t>
  </si>
  <si>
    <t>Logarhythms</t>
  </si>
  <si>
    <t>can't regularly fund this much capital in a cycle/year</t>
  </si>
  <si>
    <t>Syncopasian</t>
  </si>
  <si>
    <t>get free rental of shared equipment, tech is 200 (as we funded)</t>
  </si>
  <si>
    <t>already have $225 for event, $300 is about $7/person</t>
  </si>
  <si>
    <t>Total Fall 2</t>
  </si>
  <si>
    <t>Accounting for continued funding</t>
  </si>
  <si>
    <t>Finboard Allocations - APPEALS: Oct-Dec 2011</t>
  </si>
  <si>
    <t>Original Available</t>
  </si>
  <si>
    <t>additional dim sum/hot pot and/or dinner subsidy (not full funding for dinner since semi-closed, moved out of cycle, charged for tickets)</t>
  </si>
  <si>
    <t>Approved by Senate - 43 UAS 4 - 10/31/2011</t>
  </si>
  <si>
    <t>Still concerned about  membership; large event making a profit; funding for study halls/political events</t>
  </si>
  <si>
    <t>additional funding for karaoke ($300 for capital for that event total), we may not be able to regularly fund large capital expenses for this event</t>
  </si>
  <si>
    <t>no funding for outing - not open event, 1 intercollegiate mixer out of cycle</t>
  </si>
  <si>
    <t>no specific information, did not attend office hours</t>
  </si>
  <si>
    <t>new group/late application; 350 for mixer, more reasonable per person</t>
  </si>
  <si>
    <t>PENDING GROUP BEING ADDED TO ASA DATABASE: new group/late application; no funding for national day event since it was not advertised as an open event</t>
  </si>
  <si>
    <t>conference moved to operations; charity sale publicity low priority (20/50); no funding for exec meetings (not open event, priority to general meetings)</t>
  </si>
  <si>
    <t>in future travel will be held much closer to guideline, look for more sustainable ways to support program (participant fees, fundraising, grants, etc.)</t>
  </si>
  <si>
    <t>CONDITIONAL ON A PLAN BEING IN PLACE FOR NEGATIVE ACCOUNT BALANCE: application had been emailed only; events: not internal meetings; publicity: not sponsorship materials</t>
  </si>
  <si>
    <t>conference/trip moved to operations; travel/registration subsidy for conference</t>
  </si>
  <si>
    <t>based on other income expected for culture show (low end of ticket revenue)</t>
  </si>
  <si>
    <t>based on expected ticket sales of about $1800, near low end of provided range (appeal stated show + recruitment expenses of 2240 and group stated historical ticket revenue of $1500-$3000 depending on the popularity of the specific show and circumstances of the semester)</t>
  </si>
  <si>
    <t>additional funding for utensils/supplies/etc, already have 100; still not funding projectors (lots of rooms have them for free)</t>
  </si>
  <si>
    <t>Total Appeals</t>
  </si>
  <si>
    <t>Total Fall 1</t>
  </si>
  <si>
    <t>Total Medium Events Funding</t>
  </si>
  <si>
    <t>Total Allocated</t>
  </si>
  <si>
    <t>Total Available</t>
  </si>
  <si>
    <t>Difference</t>
  </si>
  <si>
    <t>Budgeted Money</t>
  </si>
  <si>
    <t>Original Overallocation Percentage</t>
  </si>
  <si>
    <t>Allocation Percentage Increase</t>
  </si>
  <si>
    <t>AMENDMENT TO SPRING 2011 BUDGET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</si>
</sst>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868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13" xfId="0" applyFill="1" applyBorder="1"/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6" xfId="0" applyFill="1" applyBorder="1"/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6" borderId="14" xfId="0" applyFill="1" applyBorder="1"/>
    <xf numFmtId="0" fontId="0" fillId="6" borderId="21" xfId="0" applyFill="1" applyBorder="1"/>
    <xf numFmtId="0" fontId="0" fillId="6" borderId="22" xfId="0" applyFill="1" applyBorder="1"/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4" borderId="1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2" xfId="0" applyFill="1" applyBorder="1" applyAlignment="1"/>
    <xf numFmtId="0" fontId="0" fillId="7" borderId="8" xfId="0" applyFill="1" applyBorder="1" applyAlignment="1"/>
    <xf numFmtId="0" fontId="0" fillId="7" borderId="3" xfId="0" applyFill="1" applyBorder="1" applyAlignment="1">
      <alignment horizontal="center"/>
    </xf>
    <xf numFmtId="0" fontId="0" fillId="7" borderId="13" xfId="0" applyFill="1" applyBorder="1" applyAlignment="1">
      <alignment horizontal="right"/>
    </xf>
    <xf numFmtId="1" fontId="0" fillId="7" borderId="4" xfId="0" applyNumberFormat="1" applyFill="1" applyBorder="1" applyAlignment="1">
      <alignment horizontal="right"/>
    </xf>
    <xf numFmtId="1" fontId="0" fillId="7" borderId="6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868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90" zoomScaleNormal="90" workbookViewId="0">
      <selection activeCell="A12" sqref="A12"/>
    </sheetView>
  </sheetViews>
  <sheetFormatPr defaultRowHeight="15"/>
  <cols>
    <col min="1" max="1" width="39.140625" bestFit="1" customWidth="1"/>
    <col min="2" max="7" width="5.5703125" bestFit="1" customWidth="1"/>
    <col min="8" max="8" width="4.42578125" bestFit="1" customWidth="1"/>
    <col min="9" max="9" width="5.5703125" bestFit="1" customWidth="1"/>
    <col min="10" max="10" width="5.5703125" customWidth="1"/>
    <col min="11" max="11" width="10" bestFit="1" customWidth="1"/>
    <col min="12" max="12" width="8.42578125" bestFit="1" customWidth="1"/>
    <col min="13" max="13" width="5.5703125" bestFit="1" customWidth="1"/>
    <col min="14" max="14" width="83.42578125" style="1" customWidth="1"/>
  </cols>
  <sheetData>
    <row r="1" spans="1:14" ht="27" thickBot="1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6.5" thickBot="1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>
      <c r="A3" s="27" t="s">
        <v>1</v>
      </c>
      <c r="B3" s="2" t="s">
        <v>0</v>
      </c>
      <c r="C3" s="3"/>
      <c r="D3" s="2" t="s">
        <v>4</v>
      </c>
      <c r="E3" s="3"/>
      <c r="F3" s="2" t="s">
        <v>5</v>
      </c>
      <c r="G3" s="3"/>
      <c r="H3" s="2" t="s">
        <v>6</v>
      </c>
      <c r="I3" s="32"/>
      <c r="J3" s="2" t="s">
        <v>7</v>
      </c>
      <c r="K3" s="32"/>
      <c r="L3" s="2" t="s">
        <v>11</v>
      </c>
      <c r="M3" s="32"/>
      <c r="N3" s="4" t="s">
        <v>10</v>
      </c>
    </row>
    <row r="4" spans="1:14" ht="15.75" thickBot="1">
      <c r="A4" s="28"/>
      <c r="B4" s="24" t="s">
        <v>2</v>
      </c>
      <c r="C4" s="25" t="s">
        <v>3</v>
      </c>
      <c r="D4" s="24" t="s">
        <v>2</v>
      </c>
      <c r="E4" s="25" t="s">
        <v>3</v>
      </c>
      <c r="F4" s="24" t="s">
        <v>2</v>
      </c>
      <c r="G4" s="25" t="s">
        <v>3</v>
      </c>
      <c r="H4" s="24" t="s">
        <v>2</v>
      </c>
      <c r="I4" s="33" t="s">
        <v>3</v>
      </c>
      <c r="J4" s="24" t="s">
        <v>2</v>
      </c>
      <c r="K4" s="33" t="s">
        <v>3</v>
      </c>
      <c r="L4" s="24" t="s">
        <v>8</v>
      </c>
      <c r="M4" s="33" t="s">
        <v>9</v>
      </c>
      <c r="N4" s="5"/>
    </row>
    <row r="5" spans="1:14" ht="30">
      <c r="A5" s="29" t="s">
        <v>12</v>
      </c>
      <c r="B5" s="20">
        <v>120</v>
      </c>
      <c r="C5" s="21">
        <v>0</v>
      </c>
      <c r="D5" s="20">
        <v>0</v>
      </c>
      <c r="E5" s="21">
        <v>0</v>
      </c>
      <c r="F5" s="20">
        <v>2000</v>
      </c>
      <c r="G5" s="21">
        <v>150</v>
      </c>
      <c r="H5" s="20">
        <v>200</v>
      </c>
      <c r="I5" s="34">
        <v>100</v>
      </c>
      <c r="J5" s="20">
        <f>B5+D5+F5+H5</f>
        <v>2320</v>
      </c>
      <c r="K5" s="34">
        <f>C5+E5+G5+I5</f>
        <v>250</v>
      </c>
      <c r="L5" s="20">
        <v>0</v>
      </c>
      <c r="M5" s="34">
        <f>L5+K5</f>
        <v>250</v>
      </c>
      <c r="N5" s="39" t="s">
        <v>53</v>
      </c>
    </row>
    <row r="6" spans="1:14">
      <c r="A6" s="30" t="s">
        <v>13</v>
      </c>
      <c r="B6" s="22">
        <v>0</v>
      </c>
      <c r="C6" s="23">
        <v>0</v>
      </c>
      <c r="D6" s="22">
        <v>0</v>
      </c>
      <c r="E6" s="23">
        <v>0</v>
      </c>
      <c r="F6" s="22">
        <f>380+250</f>
        <v>630</v>
      </c>
      <c r="G6" s="23">
        <f>F6</f>
        <v>630</v>
      </c>
      <c r="H6" s="22">
        <v>90</v>
      </c>
      <c r="I6" s="35">
        <v>90</v>
      </c>
      <c r="J6" s="22">
        <f>B6+D6+F6+H6</f>
        <v>720</v>
      </c>
      <c r="K6" s="35">
        <f>C6+E6+G6+I6</f>
        <v>720</v>
      </c>
      <c r="L6" s="22">
        <v>0</v>
      </c>
      <c r="M6" s="35">
        <f>L6+K6</f>
        <v>720</v>
      </c>
      <c r="N6" s="40" t="s">
        <v>35</v>
      </c>
    </row>
    <row r="7" spans="1:14" ht="30">
      <c r="A7" s="30" t="s">
        <v>34</v>
      </c>
      <c r="B7" s="22">
        <v>0</v>
      </c>
      <c r="C7" s="23">
        <v>0</v>
      </c>
      <c r="D7" s="22">
        <v>400</v>
      </c>
      <c r="E7" s="23">
        <v>260</v>
      </c>
      <c r="F7" s="22">
        <v>0</v>
      </c>
      <c r="G7" s="23">
        <v>0</v>
      </c>
      <c r="H7" s="22">
        <v>0</v>
      </c>
      <c r="I7" s="35">
        <v>0</v>
      </c>
      <c r="J7" s="22">
        <f>B7+D7+F7+H7</f>
        <v>400</v>
      </c>
      <c r="K7" s="35">
        <f>C7+E7+G7+I7</f>
        <v>260</v>
      </c>
      <c r="L7" s="22">
        <v>898</v>
      </c>
      <c r="M7" s="35">
        <f>L7+K7</f>
        <v>1158</v>
      </c>
      <c r="N7" s="40" t="s">
        <v>54</v>
      </c>
    </row>
    <row r="8" spans="1:14" ht="30">
      <c r="A8" s="30" t="s">
        <v>15</v>
      </c>
      <c r="B8" s="22">
        <v>60</v>
      </c>
      <c r="C8" s="23">
        <v>0</v>
      </c>
      <c r="D8" s="22">
        <v>0</v>
      </c>
      <c r="E8" s="23">
        <v>0</v>
      </c>
      <c r="F8" s="22">
        <v>800</v>
      </c>
      <c r="G8" s="23">
        <v>400</v>
      </c>
      <c r="H8" s="22">
        <v>250</v>
      </c>
      <c r="I8" s="35">
        <v>50</v>
      </c>
      <c r="J8" s="22">
        <f>B8+D8+F8+H8</f>
        <v>1110</v>
      </c>
      <c r="K8" s="35">
        <f>C8+E8+G8+I8</f>
        <v>450</v>
      </c>
      <c r="L8" s="22">
        <v>0</v>
      </c>
      <c r="M8" s="35">
        <f>L8+K8</f>
        <v>450</v>
      </c>
      <c r="N8" s="40" t="s">
        <v>36</v>
      </c>
    </row>
    <row r="9" spans="1:14" ht="30">
      <c r="A9" s="30" t="s">
        <v>14</v>
      </c>
      <c r="B9" s="22">
        <v>0</v>
      </c>
      <c r="C9" s="23">
        <v>0</v>
      </c>
      <c r="D9" s="22">
        <v>0</v>
      </c>
      <c r="E9" s="23">
        <v>0</v>
      </c>
      <c r="F9" s="22">
        <v>780</v>
      </c>
      <c r="G9" s="23">
        <v>300</v>
      </c>
      <c r="H9" s="22">
        <v>0</v>
      </c>
      <c r="I9" s="35">
        <v>0</v>
      </c>
      <c r="J9" s="22">
        <f>B9+D9+F9+H9</f>
        <v>780</v>
      </c>
      <c r="K9" s="35">
        <f>C9+E9+G9+I9</f>
        <v>300</v>
      </c>
      <c r="L9" s="22">
        <v>1123</v>
      </c>
      <c r="M9" s="35">
        <f>L9+K9</f>
        <v>1423</v>
      </c>
      <c r="N9" s="41" t="s">
        <v>51</v>
      </c>
    </row>
    <row r="10" spans="1:14">
      <c r="A10" s="30" t="s">
        <v>16</v>
      </c>
      <c r="B10" s="22">
        <v>0</v>
      </c>
      <c r="C10" s="23">
        <v>0</v>
      </c>
      <c r="D10" s="22">
        <v>0</v>
      </c>
      <c r="E10" s="23">
        <v>0</v>
      </c>
      <c r="F10" s="22">
        <f>200+500+1000+500</f>
        <v>2200</v>
      </c>
      <c r="G10" s="23">
        <v>1000</v>
      </c>
      <c r="H10" s="22">
        <v>0</v>
      </c>
      <c r="I10" s="35">
        <v>0</v>
      </c>
      <c r="J10" s="22">
        <f>B10+D10+F10+H10</f>
        <v>2200</v>
      </c>
      <c r="K10" s="35">
        <f>C10+E10+G10+I10</f>
        <v>1000</v>
      </c>
      <c r="L10" s="22">
        <v>450</v>
      </c>
      <c r="M10" s="35">
        <f>L10+K10</f>
        <v>1450</v>
      </c>
      <c r="N10" s="41" t="s">
        <v>55</v>
      </c>
    </row>
    <row r="11" spans="1:14">
      <c r="A11" s="30" t="s">
        <v>17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35">
        <v>0</v>
      </c>
      <c r="J11" s="22">
        <f>B11+D11+F11+H11</f>
        <v>0</v>
      </c>
      <c r="K11" s="35">
        <f>C11+E11+G11+I11</f>
        <v>0</v>
      </c>
      <c r="L11" s="22">
        <v>1825</v>
      </c>
      <c r="M11" s="35">
        <f>L11+K11</f>
        <v>1825</v>
      </c>
      <c r="N11" s="41" t="s">
        <v>56</v>
      </c>
    </row>
    <row r="12" spans="1:14" ht="30">
      <c r="A12" s="30" t="s">
        <v>18</v>
      </c>
      <c r="B12" s="22">
        <v>0</v>
      </c>
      <c r="C12" s="23">
        <v>0</v>
      </c>
      <c r="D12" s="22">
        <v>0</v>
      </c>
      <c r="E12" s="23">
        <v>0</v>
      </c>
      <c r="F12" s="22">
        <f>230+50+175</f>
        <v>455</v>
      </c>
      <c r="G12" s="23">
        <f>175+50</f>
        <v>225</v>
      </c>
      <c r="H12" s="22">
        <v>35</v>
      </c>
      <c r="I12" s="35">
        <v>35</v>
      </c>
      <c r="J12" s="22">
        <f>B12+D12+F12+H12</f>
        <v>490</v>
      </c>
      <c r="K12" s="35">
        <f>C12+E12+G12+I12</f>
        <v>260</v>
      </c>
      <c r="L12" s="22">
        <v>0</v>
      </c>
      <c r="M12" s="35">
        <f>L12+K12</f>
        <v>260</v>
      </c>
      <c r="N12" s="40" t="s">
        <v>58</v>
      </c>
    </row>
    <row r="13" spans="1:14">
      <c r="A13" s="30" t="s">
        <v>19</v>
      </c>
      <c r="B13" s="22">
        <v>0</v>
      </c>
      <c r="C13" s="23">
        <v>0</v>
      </c>
      <c r="D13" s="22">
        <v>0</v>
      </c>
      <c r="E13" s="23">
        <v>0</v>
      </c>
      <c r="F13" s="22">
        <v>300</v>
      </c>
      <c r="G13" s="23">
        <v>300</v>
      </c>
      <c r="H13" s="22">
        <v>0</v>
      </c>
      <c r="I13" s="35">
        <v>0</v>
      </c>
      <c r="J13" s="22">
        <f>B13+D13+F13+H13</f>
        <v>300</v>
      </c>
      <c r="K13" s="35">
        <f>C13+E13+G13+I13</f>
        <v>300</v>
      </c>
      <c r="L13" s="22">
        <v>330</v>
      </c>
      <c r="M13" s="35">
        <f>L13+K13</f>
        <v>630</v>
      </c>
      <c r="N13" s="40" t="s">
        <v>37</v>
      </c>
    </row>
    <row r="14" spans="1:14">
      <c r="A14" s="30" t="s">
        <v>20</v>
      </c>
      <c r="B14" s="22">
        <v>0</v>
      </c>
      <c r="C14" s="23">
        <v>0</v>
      </c>
      <c r="D14" s="22">
        <v>0</v>
      </c>
      <c r="E14" s="23">
        <v>0</v>
      </c>
      <c r="F14" s="22">
        <v>700</v>
      </c>
      <c r="G14" s="23">
        <v>550</v>
      </c>
      <c r="H14" s="22">
        <v>100</v>
      </c>
      <c r="I14" s="35">
        <v>100</v>
      </c>
      <c r="J14" s="22">
        <f>B14+D14+F14+H14</f>
        <v>800</v>
      </c>
      <c r="K14" s="35">
        <f>C14+E14+G14+I14</f>
        <v>650</v>
      </c>
      <c r="L14" s="22">
        <v>0</v>
      </c>
      <c r="M14" s="35">
        <f>L14+K14</f>
        <v>650</v>
      </c>
      <c r="N14" s="40" t="s">
        <v>57</v>
      </c>
    </row>
    <row r="15" spans="1:14" ht="30">
      <c r="A15" s="30" t="s">
        <v>21</v>
      </c>
      <c r="B15" s="22">
        <v>105</v>
      </c>
      <c r="C15" s="23">
        <v>105</v>
      </c>
      <c r="D15" s="22">
        <v>0</v>
      </c>
      <c r="E15" s="23">
        <v>0</v>
      </c>
      <c r="F15" s="22">
        <f>435-105</f>
        <v>330</v>
      </c>
      <c r="G15" s="23">
        <f>180</f>
        <v>180</v>
      </c>
      <c r="H15" s="22">
        <f>80+50</f>
        <v>130</v>
      </c>
      <c r="I15" s="35">
        <v>100</v>
      </c>
      <c r="J15" s="22">
        <f>B15+D15+F15+H15</f>
        <v>565</v>
      </c>
      <c r="K15" s="35">
        <f>C15+E15+G15+I15</f>
        <v>385</v>
      </c>
      <c r="L15" s="22">
        <v>0</v>
      </c>
      <c r="M15" s="35">
        <f>L15+K15</f>
        <v>385</v>
      </c>
      <c r="N15" s="41" t="s">
        <v>59</v>
      </c>
    </row>
    <row r="16" spans="1:14">
      <c r="A16" s="30" t="s">
        <v>22</v>
      </c>
      <c r="B16" s="22">
        <v>0</v>
      </c>
      <c r="C16" s="23">
        <v>0</v>
      </c>
      <c r="D16" s="22">
        <v>0</v>
      </c>
      <c r="E16" s="23">
        <v>0</v>
      </c>
      <c r="F16" s="22">
        <v>240</v>
      </c>
      <c r="G16" s="23">
        <v>240</v>
      </c>
      <c r="H16" s="22">
        <v>0</v>
      </c>
      <c r="I16" s="35">
        <v>0</v>
      </c>
      <c r="J16" s="22">
        <f>B16+D16+F16+H16</f>
        <v>240</v>
      </c>
      <c r="K16" s="35">
        <f>C16+E16+G16+I16</f>
        <v>240</v>
      </c>
      <c r="L16" s="22">
        <v>0</v>
      </c>
      <c r="M16" s="35">
        <f>L16+K16</f>
        <v>240</v>
      </c>
      <c r="N16" s="40" t="s">
        <v>35</v>
      </c>
    </row>
    <row r="17" spans="1:14" ht="30">
      <c r="A17" s="30" t="s">
        <v>23</v>
      </c>
      <c r="B17" s="22">
        <v>1000</v>
      </c>
      <c r="C17" s="23">
        <v>400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35">
        <v>0</v>
      </c>
      <c r="J17" s="22">
        <f>B17+D17+F17+H17</f>
        <v>1000</v>
      </c>
      <c r="K17" s="35">
        <f>C17+E17+G17+I17</f>
        <v>400</v>
      </c>
      <c r="L17" s="22">
        <v>840</v>
      </c>
      <c r="M17" s="35">
        <f>L17+K17</f>
        <v>1240</v>
      </c>
      <c r="N17" s="41" t="s">
        <v>60</v>
      </c>
    </row>
    <row r="18" spans="1:14" ht="30">
      <c r="A18" s="30" t="s">
        <v>24</v>
      </c>
      <c r="B18" s="22">
        <v>300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35">
        <v>0</v>
      </c>
      <c r="J18" s="22">
        <f>B18+D18+F18+H18</f>
        <v>300</v>
      </c>
      <c r="K18" s="35">
        <f>C18+E18+G18+I18</f>
        <v>0</v>
      </c>
      <c r="L18" s="22">
        <v>380</v>
      </c>
      <c r="M18" s="35">
        <f>L18+K18</f>
        <v>380</v>
      </c>
      <c r="N18" s="40" t="s">
        <v>38</v>
      </c>
    </row>
    <row r="19" spans="1:14">
      <c r="A19" s="30" t="s">
        <v>25</v>
      </c>
      <c r="B19" s="22">
        <v>0</v>
      </c>
      <c r="C19" s="23">
        <v>0</v>
      </c>
      <c r="D19" s="22">
        <v>0</v>
      </c>
      <c r="E19" s="23">
        <v>0</v>
      </c>
      <c r="F19" s="22">
        <v>100</v>
      </c>
      <c r="G19" s="23">
        <v>50</v>
      </c>
      <c r="H19" s="22">
        <v>800</v>
      </c>
      <c r="I19" s="35">
        <v>400</v>
      </c>
      <c r="J19" s="22">
        <f>B19+D19+F19+H19</f>
        <v>900</v>
      </c>
      <c r="K19" s="35">
        <f>C19+E19+G19+I19</f>
        <v>450</v>
      </c>
      <c r="L19" s="22">
        <v>1800</v>
      </c>
      <c r="M19" s="35">
        <f>L19+K19</f>
        <v>2250</v>
      </c>
      <c r="N19" s="40" t="s">
        <v>39</v>
      </c>
    </row>
    <row r="20" spans="1:14" ht="30">
      <c r="A20" s="30" t="s">
        <v>26</v>
      </c>
      <c r="B20" s="22">
        <v>50</v>
      </c>
      <c r="C20" s="23">
        <v>50</v>
      </c>
      <c r="D20" s="22">
        <v>150</v>
      </c>
      <c r="E20" s="23">
        <v>0</v>
      </c>
      <c r="F20" s="22">
        <f>130+300+80+100</f>
        <v>610</v>
      </c>
      <c r="G20" s="23">
        <v>230</v>
      </c>
      <c r="H20" s="22">
        <f>300+3*150+100</f>
        <v>850</v>
      </c>
      <c r="I20" s="35">
        <v>750</v>
      </c>
      <c r="J20" s="22">
        <f>B20+D20+F20+H20</f>
        <v>1660</v>
      </c>
      <c r="K20" s="35">
        <f>C20+E20+G20+I20</f>
        <v>1030</v>
      </c>
      <c r="L20" s="22">
        <v>0</v>
      </c>
      <c r="M20" s="35">
        <f>L20+K20</f>
        <v>1030</v>
      </c>
      <c r="N20" s="40" t="s">
        <v>61</v>
      </c>
    </row>
    <row r="21" spans="1:14">
      <c r="A21" s="30" t="s">
        <v>33</v>
      </c>
      <c r="B21" s="22">
        <v>818</v>
      </c>
      <c r="C21" s="23">
        <v>250</v>
      </c>
      <c r="D21" s="22">
        <v>0</v>
      </c>
      <c r="E21" s="23">
        <v>0</v>
      </c>
      <c r="F21" s="22">
        <v>0</v>
      </c>
      <c r="G21" s="23">
        <v>0</v>
      </c>
      <c r="H21" s="22">
        <v>0</v>
      </c>
      <c r="I21" s="35">
        <v>0</v>
      </c>
      <c r="J21" s="22">
        <f>B21+D21+F21+H21</f>
        <v>818</v>
      </c>
      <c r="K21" s="35">
        <f>C21+E21+G21+I21</f>
        <v>250</v>
      </c>
      <c r="L21" s="22">
        <v>510</v>
      </c>
      <c r="M21" s="35">
        <f>L21+K21</f>
        <v>760</v>
      </c>
      <c r="N21" s="40" t="s">
        <v>62</v>
      </c>
    </row>
    <row r="22" spans="1:14">
      <c r="A22" s="30" t="s">
        <v>27</v>
      </c>
      <c r="B22" s="22">
        <v>500</v>
      </c>
      <c r="C22" s="23">
        <v>500</v>
      </c>
      <c r="D22" s="22">
        <v>0</v>
      </c>
      <c r="E22" s="23">
        <v>0</v>
      </c>
      <c r="F22" s="22">
        <v>0</v>
      </c>
      <c r="G22" s="23">
        <v>0</v>
      </c>
      <c r="H22" s="22">
        <v>0</v>
      </c>
      <c r="I22" s="35">
        <v>0</v>
      </c>
      <c r="J22" s="22">
        <f>B22+D22+F22+H22</f>
        <v>500</v>
      </c>
      <c r="K22" s="35">
        <f>C22+E22+G22+I22</f>
        <v>500</v>
      </c>
      <c r="L22" s="22">
        <v>1818</v>
      </c>
      <c r="M22" s="35">
        <f>L22+K22</f>
        <v>2318</v>
      </c>
      <c r="N22" s="40" t="s">
        <v>40</v>
      </c>
    </row>
    <row r="23" spans="1:14">
      <c r="A23" s="30" t="s">
        <v>28</v>
      </c>
      <c r="B23" s="22">
        <v>0</v>
      </c>
      <c r="C23" s="23">
        <v>0</v>
      </c>
      <c r="D23" s="22">
        <v>0</v>
      </c>
      <c r="E23" s="23">
        <v>0</v>
      </c>
      <c r="F23" s="22">
        <v>1000</v>
      </c>
      <c r="G23" s="23">
        <v>250</v>
      </c>
      <c r="H23" s="22">
        <v>0</v>
      </c>
      <c r="I23" s="35">
        <v>0</v>
      </c>
      <c r="J23" s="22">
        <f>B23+D23+F23+H23</f>
        <v>1000</v>
      </c>
      <c r="K23" s="35">
        <f>C23+E23+G23+I23</f>
        <v>250</v>
      </c>
      <c r="L23" s="22">
        <v>1355</v>
      </c>
      <c r="M23" s="35">
        <f>L23+K23</f>
        <v>1605</v>
      </c>
      <c r="N23" s="40" t="s">
        <v>63</v>
      </c>
    </row>
    <row r="24" spans="1:14">
      <c r="A24" s="30" t="s">
        <v>29</v>
      </c>
      <c r="B24" s="22">
        <v>500</v>
      </c>
      <c r="C24" s="23">
        <v>500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35">
        <v>0</v>
      </c>
      <c r="J24" s="22">
        <f>B24+D24+F24+H24</f>
        <v>500</v>
      </c>
      <c r="K24" s="35">
        <f>C24+E24+G24+I24</f>
        <v>500</v>
      </c>
      <c r="L24" s="22">
        <v>850</v>
      </c>
      <c r="M24" s="35">
        <f>L24+K24</f>
        <v>1350</v>
      </c>
      <c r="N24" s="40" t="s">
        <v>41</v>
      </c>
    </row>
    <row r="25" spans="1:14">
      <c r="A25" s="30" t="s">
        <v>42</v>
      </c>
      <c r="B25" s="22">
        <v>0</v>
      </c>
      <c r="C25" s="23">
        <v>0</v>
      </c>
      <c r="D25" s="22">
        <v>2895</v>
      </c>
      <c r="E25" s="23">
        <v>2895</v>
      </c>
      <c r="F25" s="22">
        <v>0</v>
      </c>
      <c r="G25" s="23">
        <v>0</v>
      </c>
      <c r="H25" s="22">
        <v>0</v>
      </c>
      <c r="I25" s="35">
        <v>0</v>
      </c>
      <c r="J25" s="22">
        <f>B25+D25+F25+H25</f>
        <v>2895</v>
      </c>
      <c r="K25" s="35">
        <f>C25+E25+G25+I25</f>
        <v>2895</v>
      </c>
      <c r="L25" s="22">
        <v>2992</v>
      </c>
      <c r="M25" s="35">
        <f>L25+K25</f>
        <v>5887</v>
      </c>
      <c r="N25" s="41" t="s">
        <v>43</v>
      </c>
    </row>
    <row r="26" spans="1:14" ht="60">
      <c r="A26" s="30" t="s">
        <v>30</v>
      </c>
      <c r="B26" s="22">
        <v>240</v>
      </c>
      <c r="C26" s="23">
        <v>240</v>
      </c>
      <c r="D26" s="22">
        <v>750</v>
      </c>
      <c r="E26" s="23">
        <v>0</v>
      </c>
      <c r="F26" s="22">
        <v>160</v>
      </c>
      <c r="G26" s="23">
        <v>160</v>
      </c>
      <c r="H26" s="22">
        <v>40</v>
      </c>
      <c r="I26" s="35">
        <v>0</v>
      </c>
      <c r="J26" s="22">
        <f>B26+D26+F26+H26</f>
        <v>1190</v>
      </c>
      <c r="K26" s="35">
        <f>C26+E26+G26+I26</f>
        <v>400</v>
      </c>
      <c r="L26" s="22">
        <v>0</v>
      </c>
      <c r="M26" s="35">
        <f>L26+K26</f>
        <v>400</v>
      </c>
      <c r="N26" s="41" t="s">
        <v>64</v>
      </c>
    </row>
    <row r="27" spans="1:14" ht="30">
      <c r="A27" s="30" t="s">
        <v>31</v>
      </c>
      <c r="B27" s="22">
        <v>150</v>
      </c>
      <c r="C27" s="23">
        <v>75</v>
      </c>
      <c r="D27" s="22">
        <v>200</v>
      </c>
      <c r="E27" s="23">
        <v>0</v>
      </c>
      <c r="F27" s="22">
        <v>0</v>
      </c>
      <c r="G27" s="23">
        <v>0</v>
      </c>
      <c r="H27" s="22">
        <v>0</v>
      </c>
      <c r="I27" s="35">
        <v>0</v>
      </c>
      <c r="J27" s="22">
        <f t="shared" ref="J27:J29" si="0">B27+D27+F27+H27</f>
        <v>350</v>
      </c>
      <c r="K27" s="35">
        <f t="shared" ref="K27:K29" si="1">C27+E27+G27+I27</f>
        <v>75</v>
      </c>
      <c r="L27" s="22">
        <v>700</v>
      </c>
      <c r="M27" s="35">
        <f t="shared" ref="M27:M29" si="2">L27+K27</f>
        <v>775</v>
      </c>
      <c r="N27" s="40" t="s">
        <v>65</v>
      </c>
    </row>
    <row r="28" spans="1:14">
      <c r="A28" s="30" t="s">
        <v>32</v>
      </c>
      <c r="B28" s="22">
        <v>0</v>
      </c>
      <c r="C28" s="23">
        <v>0</v>
      </c>
      <c r="D28" s="22">
        <v>0</v>
      </c>
      <c r="E28" s="23">
        <v>0</v>
      </c>
      <c r="F28" s="22">
        <f>476+52-225</f>
        <v>303</v>
      </c>
      <c r="G28" s="23">
        <v>75</v>
      </c>
      <c r="H28" s="22">
        <v>0</v>
      </c>
      <c r="I28" s="35">
        <v>0</v>
      </c>
      <c r="J28" s="22">
        <f t="shared" si="0"/>
        <v>303</v>
      </c>
      <c r="K28" s="35">
        <f t="shared" si="1"/>
        <v>75</v>
      </c>
      <c r="L28" s="22">
        <v>650</v>
      </c>
      <c r="M28" s="35">
        <f t="shared" si="2"/>
        <v>725</v>
      </c>
      <c r="N28" s="40" t="s">
        <v>46</v>
      </c>
    </row>
    <row r="29" spans="1:14" ht="15.75" thickBot="1">
      <c r="A29" s="31" t="s">
        <v>44</v>
      </c>
      <c r="B29" s="36">
        <v>0</v>
      </c>
      <c r="C29" s="38">
        <v>0</v>
      </c>
      <c r="D29" s="36">
        <v>0</v>
      </c>
      <c r="E29" s="38">
        <v>0</v>
      </c>
      <c r="F29" s="36">
        <v>150</v>
      </c>
      <c r="G29" s="38">
        <v>0</v>
      </c>
      <c r="H29" s="36">
        <v>0</v>
      </c>
      <c r="I29" s="37">
        <v>0</v>
      </c>
      <c r="J29" s="36">
        <f t="shared" si="0"/>
        <v>150</v>
      </c>
      <c r="K29" s="37">
        <f t="shared" si="1"/>
        <v>0</v>
      </c>
      <c r="L29" s="36">
        <v>570</v>
      </c>
      <c r="M29" s="37">
        <f t="shared" si="2"/>
        <v>570</v>
      </c>
      <c r="N29" s="42" t="s">
        <v>45</v>
      </c>
    </row>
    <row r="30" spans="1:14" ht="15.75" thickBot="1">
      <c r="E30" s="44" t="s">
        <v>66</v>
      </c>
      <c r="F30" s="6"/>
      <c r="G30" s="6"/>
      <c r="H30" s="6"/>
      <c r="I30" s="6"/>
      <c r="J30" s="6"/>
      <c r="K30" s="8">
        <f>SUM(K5:K28)</f>
        <v>11640</v>
      </c>
    </row>
    <row r="31" spans="1:14">
      <c r="A31" s="46" t="s">
        <v>75</v>
      </c>
      <c r="B31" s="45"/>
      <c r="C31" s="49"/>
      <c r="E31" s="43" t="s">
        <v>47</v>
      </c>
      <c r="F31" s="7"/>
      <c r="G31" s="7"/>
      <c r="H31" s="7"/>
      <c r="I31" s="7"/>
      <c r="J31" s="7"/>
      <c r="K31" s="8">
        <v>107394</v>
      </c>
    </row>
    <row r="32" spans="1:14">
      <c r="A32" s="47" t="s">
        <v>72</v>
      </c>
      <c r="B32" s="26">
        <v>123654.5</v>
      </c>
      <c r="C32" s="50"/>
      <c r="E32" s="43" t="s">
        <v>67</v>
      </c>
      <c r="F32" s="7"/>
      <c r="G32" s="7"/>
      <c r="H32" s="7"/>
      <c r="I32" s="7"/>
      <c r="J32" s="7"/>
      <c r="K32" s="8">
        <v>53416</v>
      </c>
      <c r="N32" s="12"/>
    </row>
    <row r="33" spans="1:14">
      <c r="A33" s="47" t="s">
        <v>73</v>
      </c>
      <c r="B33" s="26">
        <v>40</v>
      </c>
      <c r="C33" s="50"/>
      <c r="E33" s="43" t="s">
        <v>68</v>
      </c>
      <c r="F33" s="7"/>
      <c r="G33" s="7"/>
      <c r="H33" s="7"/>
      <c r="I33" s="7"/>
      <c r="J33" s="7"/>
      <c r="K33" s="8">
        <v>2292</v>
      </c>
      <c r="N33" s="13"/>
    </row>
    <row r="34" spans="1:14" ht="15.75" thickBot="1">
      <c r="A34" s="47" t="s">
        <v>50</v>
      </c>
      <c r="B34" s="26">
        <f>(100+B33)/100*B32</f>
        <v>173116.3</v>
      </c>
      <c r="C34" s="50"/>
      <c r="E34" s="9" t="s">
        <v>69</v>
      </c>
      <c r="F34" s="10"/>
      <c r="G34" s="10"/>
      <c r="H34" s="10"/>
      <c r="I34" s="10"/>
      <c r="J34" s="10"/>
      <c r="K34" s="11">
        <f>SUM(K30:K33)</f>
        <v>174742</v>
      </c>
      <c r="N34" s="12"/>
    </row>
    <row r="35" spans="1:14" ht="15.75" thickBot="1">
      <c r="A35" s="48" t="s">
        <v>74</v>
      </c>
      <c r="B35" s="51">
        <f>K37/B32*100</f>
        <v>0.91035910541064946</v>
      </c>
      <c r="C35" s="52"/>
      <c r="E35" s="44" t="s">
        <v>70</v>
      </c>
      <c r="F35" s="6"/>
      <c r="G35" s="6"/>
      <c r="H35" s="6"/>
      <c r="I35" s="6"/>
      <c r="J35" s="6"/>
      <c r="K35" s="8">
        <v>173116.3</v>
      </c>
    </row>
    <row r="36" spans="1:14">
      <c r="E36" s="43" t="s">
        <v>71</v>
      </c>
      <c r="F36" s="7"/>
      <c r="G36" s="7"/>
      <c r="H36" s="7"/>
      <c r="I36" s="7"/>
      <c r="J36" s="7"/>
      <c r="K36" s="8">
        <f>K34-K35</f>
        <v>1625.7000000000116</v>
      </c>
    </row>
    <row r="37" spans="1:14" ht="15.75" thickBot="1">
      <c r="E37" s="9" t="s">
        <v>48</v>
      </c>
      <c r="F37" s="10"/>
      <c r="G37" s="10"/>
      <c r="H37" s="10"/>
      <c r="I37" s="10"/>
      <c r="J37" s="10"/>
      <c r="K37" s="11">
        <f>K36-500</f>
        <v>1125.7000000000116</v>
      </c>
    </row>
    <row r="38" spans="1:14">
      <c r="G38" s="1"/>
      <c r="N38"/>
    </row>
    <row r="39" spans="1:14">
      <c r="G39" s="1"/>
      <c r="N39"/>
    </row>
    <row r="40" spans="1:14">
      <c r="G40" s="1"/>
      <c r="N40"/>
    </row>
    <row r="41" spans="1:14">
      <c r="G41" s="1"/>
      <c r="N41"/>
    </row>
  </sheetData>
  <sortState ref="A3:O25">
    <sortCondition ref="A3"/>
  </sortState>
  <mergeCells count="23">
    <mergeCell ref="B32:C32"/>
    <mergeCell ref="B33:C33"/>
    <mergeCell ref="B34:C34"/>
    <mergeCell ref="B35:C35"/>
    <mergeCell ref="E33:J33"/>
    <mergeCell ref="E30:J30"/>
    <mergeCell ref="E31:J31"/>
    <mergeCell ref="E32:J32"/>
    <mergeCell ref="E34:J34"/>
    <mergeCell ref="E35:J35"/>
    <mergeCell ref="E36:J36"/>
    <mergeCell ref="E37:J37"/>
    <mergeCell ref="A2:N2"/>
    <mergeCell ref="A1:N1"/>
    <mergeCell ref="A31:C31"/>
    <mergeCell ref="A3:A4"/>
    <mergeCell ref="N3:N4"/>
    <mergeCell ref="B3:C3"/>
    <mergeCell ref="D3:E3"/>
    <mergeCell ref="F3:G3"/>
    <mergeCell ref="H3:I3"/>
    <mergeCell ref="J3:K3"/>
    <mergeCell ref="L3:M3"/>
  </mergeCells>
  <pageMargins left="0.45" right="0.45" top="0.5" bottom="0.5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remeyer</dc:creator>
  <cp:lastModifiedBy>remeyer</cp:lastModifiedBy>
  <cp:lastPrinted>2011-11-01T01:19:34Z</cp:lastPrinted>
  <dcterms:created xsi:type="dcterms:W3CDTF">2011-10-27T20:11:57Z</dcterms:created>
  <dcterms:modified xsi:type="dcterms:W3CDTF">2011-11-01T01:37:01Z</dcterms:modified>
</cp:coreProperties>
</file>